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KR\Desktop\재능나눔 활동지원사업\2. 상시단체 활동지원사업\3. 농한기 - 10월\"/>
    </mc:Choice>
  </mc:AlternateContent>
  <xr:revisionPtr revIDLastSave="0" documentId="13_ncr:1_{27DAF9F9-6150-40E9-89D3-D1D924DF9EF0}" xr6:coauthVersionLast="36" xr6:coauthVersionMax="36" xr10:uidLastSave="{00000000-0000-0000-0000-000000000000}"/>
  <bookViews>
    <workbookView xWindow="-120" yWindow="-120" windowWidth="29040" windowHeight="15840" activeTab="1" xr2:uid="{0BE62433-9AEE-4252-8FE1-1A9BB466D537}"/>
  </bookViews>
  <sheets>
    <sheet name="사업수행방법" sheetId="2" r:id="rId1"/>
    <sheet name="소요예산(단체)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7" i="1"/>
  <c r="B9" i="1"/>
  <c r="B8" i="1"/>
  <c r="B25" i="1"/>
  <c r="B23" i="1"/>
  <c r="B21" i="1"/>
  <c r="B19" i="1"/>
  <c r="B17" i="1"/>
  <c r="B15" i="1"/>
  <c r="B13" i="1"/>
  <c r="B12" i="1"/>
  <c r="V16" i="2" l="1"/>
  <c r="U16" i="2"/>
  <c r="T16" i="2"/>
  <c r="S16" i="2"/>
  <c r="R16" i="2"/>
  <c r="Q16" i="2"/>
  <c r="O23" i="2"/>
  <c r="Q23" i="2"/>
  <c r="N23" i="2"/>
  <c r="O21" i="2"/>
  <c r="Q21" i="2"/>
  <c r="O22" i="2"/>
  <c r="Q22" i="2"/>
  <c r="N22" i="2"/>
  <c r="N21" i="2"/>
  <c r="F14" i="2" l="1"/>
  <c r="F17" i="2"/>
  <c r="F12" i="2"/>
  <c r="F11" i="2"/>
  <c r="M21" i="2" s="1"/>
  <c r="F16" i="2"/>
  <c r="F13" i="2"/>
  <c r="F10" i="2"/>
  <c r="F18" i="2"/>
  <c r="F15" i="2"/>
  <c r="M23" i="2" l="1"/>
  <c r="M22" i="2"/>
  <c r="F9" i="2"/>
  <c r="N9" i="2" s="1"/>
  <c r="M20" i="2" l="1"/>
  <c r="B24" i="1"/>
  <c r="B22" i="1"/>
  <c r="B20" i="1"/>
  <c r="B16" i="1"/>
  <c r="B18" i="1"/>
  <c r="B14" i="1"/>
  <c r="B11" i="1"/>
  <c r="B6" i="1" l="1"/>
  <c r="B5" i="1" l="1"/>
  <c r="C11" i="1" s="1"/>
  <c r="C18" i="1" l="1"/>
  <c r="C22" i="1"/>
  <c r="C14" i="1"/>
  <c r="C24" i="1"/>
  <c r="C16" i="1"/>
  <c r="C20" i="1"/>
  <c r="C6" i="1"/>
  <c r="N20" i="2"/>
  <c r="L23" i="2"/>
  <c r="L22" i="2"/>
  <c r="L21" i="2"/>
  <c r="N16" i="2" l="1"/>
  <c r="Q20" i="2"/>
  <c r="J9" i="2" l="1"/>
  <c r="Q9" i="2" s="1"/>
  <c r="G9" i="2"/>
  <c r="I15" i="2"/>
  <c r="I18" i="2"/>
  <c r="I10" i="2"/>
  <c r="I13" i="2"/>
  <c r="I16" i="2"/>
  <c r="I11" i="2"/>
  <c r="I14" i="2"/>
  <c r="I17" i="2"/>
  <c r="I12" i="2"/>
  <c r="P21" i="2" s="1"/>
  <c r="P22" i="2" l="1"/>
  <c r="P23" i="2"/>
  <c r="O9" i="2"/>
  <c r="D9" i="2"/>
  <c r="M9" i="2" s="1"/>
  <c r="I9" i="2"/>
  <c r="P9" i="2" s="1"/>
  <c r="P20" i="2" l="1"/>
  <c r="M1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EKR</author>
  </authors>
  <commentList>
    <comment ref="D8" authorId="0" shapeId="0" xr:uid="{88374FF0-D33C-4209-A50B-AE163C5F1B99}">
      <text>
        <r>
          <rPr>
            <b/>
            <sz val="9"/>
            <color indexed="81"/>
            <rFont val="Tahoma"/>
            <family val="2"/>
          </rPr>
          <t>EKR: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수혜마을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활동횟수와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같음</t>
        </r>
        <r>
          <rPr>
            <sz val="9"/>
            <color indexed="81"/>
            <rFont val="Tahoma"/>
            <family val="2"/>
          </rPr>
          <t>(=</t>
        </r>
        <r>
          <rPr>
            <sz val="9"/>
            <color indexed="81"/>
            <rFont val="돋움"/>
            <family val="3"/>
            <charset val="129"/>
          </rPr>
          <t>누적수</t>
        </r>
        <r>
          <rPr>
            <sz val="9"/>
            <color indexed="81"/>
            <rFont val="Tahoma"/>
            <family val="2"/>
          </rPr>
          <t>)</t>
        </r>
      </text>
    </comment>
    <comment ref="F8" authorId="0" shapeId="0" xr:uid="{4D3F2253-D84A-42DF-BB12-774656003DF8}">
      <text>
        <r>
          <rPr>
            <b/>
            <sz val="9"/>
            <color indexed="81"/>
            <rFont val="Tahoma"/>
            <family val="2"/>
          </rPr>
          <t>EKR: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회당활동인원</t>
        </r>
        <r>
          <rPr>
            <sz val="9"/>
            <color indexed="81"/>
            <rFont val="Tahoma"/>
            <family val="2"/>
          </rPr>
          <t>X</t>
        </r>
        <r>
          <rPr>
            <sz val="9"/>
            <color indexed="81"/>
            <rFont val="돋움"/>
            <family val="3"/>
            <charset val="129"/>
          </rPr>
          <t>활동횟수</t>
        </r>
        <r>
          <rPr>
            <sz val="9"/>
            <color indexed="81"/>
            <rFont val="Tahoma"/>
            <family val="2"/>
          </rPr>
          <t xml:space="preserve">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EKR</author>
  </authors>
  <commentList>
    <comment ref="B10" authorId="0" shapeId="0" xr:uid="{1815FF8A-3B77-4804-89C9-B8D1271EE047}">
      <text>
        <r>
          <rPr>
            <b/>
            <sz val="9"/>
            <color indexed="81"/>
            <rFont val="Tahoma"/>
            <family val="2"/>
          </rPr>
          <t>EKR:</t>
        </r>
        <r>
          <rPr>
            <sz val="9"/>
            <color indexed="81"/>
            <rFont val="Tahoma"/>
            <family val="2"/>
          </rPr>
          <t xml:space="preserve">
200000*1*2
</t>
        </r>
        <r>
          <rPr>
            <sz val="9"/>
            <color indexed="81"/>
            <rFont val="돋움"/>
            <family val="3"/>
            <charset val="129"/>
          </rPr>
          <t>산출내역데로</t>
        </r>
        <r>
          <rPr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돋움"/>
            <family val="3"/>
            <charset val="129"/>
          </rPr>
          <t>계산식을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주셔야합니다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<sst xmlns="http://schemas.openxmlformats.org/spreadsheetml/2006/main" count="133" uniqueCount="102">
  <si>
    <t>가. 사업 수행방법</t>
    <phoneticPr fontId="1" type="noConversion"/>
  </si>
  <si>
    <t>사업내용</t>
    <phoneticPr fontId="1" type="noConversion"/>
  </si>
  <si>
    <t>수혜인원</t>
    <phoneticPr fontId="1" type="noConversion"/>
  </si>
  <si>
    <t>회당
활동시간</t>
    <phoneticPr fontId="1" type="noConversion"/>
  </si>
  <si>
    <t>총
활동시간</t>
    <phoneticPr fontId="1" type="noConversion"/>
  </si>
  <si>
    <t>계</t>
    <phoneticPr fontId="1" type="noConversion"/>
  </si>
  <si>
    <t>치매교육</t>
    <phoneticPr fontId="1" type="noConversion"/>
  </si>
  <si>
    <t>구분</t>
    <phoneticPr fontId="1" type="noConversion"/>
  </si>
  <si>
    <t>생활환경 및 마을환경개선</t>
    <phoneticPr fontId="1" type="noConversion"/>
  </si>
  <si>
    <t>마을 환경 정화</t>
    <phoneticPr fontId="1" type="noConversion"/>
  </si>
  <si>
    <t>개나리마을</t>
    <phoneticPr fontId="1" type="noConversion"/>
  </si>
  <si>
    <t>장미마을</t>
    <phoneticPr fontId="1" type="noConversion"/>
  </si>
  <si>
    <t>국화마을</t>
    <phoneticPr fontId="1" type="noConversion"/>
  </si>
  <si>
    <t>수혜마을</t>
    <phoneticPr fontId="1" type="noConversion"/>
  </si>
  <si>
    <t>회당
활동인원</t>
    <phoneticPr fontId="1" type="noConversion"/>
  </si>
  <si>
    <t>구분</t>
  </si>
  <si>
    <t>계획</t>
  </si>
  <si>
    <t xml:space="preserve">총 </t>
  </si>
  <si>
    <t>활동</t>
  </si>
  <si>
    <t>시간</t>
  </si>
  <si>
    <t>분야별 성과</t>
  </si>
  <si>
    <t>지역공동체 및</t>
  </si>
  <si>
    <t>주민건강 및</t>
  </si>
  <si>
    <t>복지증진</t>
  </si>
  <si>
    <t>주민교육 및</t>
  </si>
  <si>
    <t>문화증진</t>
  </si>
  <si>
    <t>인원</t>
  </si>
  <si>
    <t>계획</t>
    <phoneticPr fontId="1" type="noConversion"/>
  </si>
  <si>
    <t>활동일정</t>
    <phoneticPr fontId="1" type="noConversion"/>
  </si>
  <si>
    <t>총 
활동인원</t>
    <phoneticPr fontId="1" type="noConversion"/>
  </si>
  <si>
    <t>총
수혜인원</t>
    <phoneticPr fontId="1" type="noConversion"/>
  </si>
  <si>
    <t>총</t>
    <phoneticPr fontId="1" type="noConversion"/>
  </si>
  <si>
    <t>수혜</t>
    <phoneticPr fontId="1" type="noConversion"/>
  </si>
  <si>
    <t>인원</t>
    <phoneticPr fontId="1" type="noConversion"/>
  </si>
  <si>
    <t>활동인원</t>
    <phoneticPr fontId="1" type="noConversion"/>
  </si>
  <si>
    <r>
      <rPr>
        <b/>
        <sz val="12"/>
        <color rgb="FF000000"/>
        <rFont val="굴림"/>
        <family val="3"/>
        <charset val="129"/>
      </rPr>
      <t>총</t>
    </r>
    <r>
      <rPr>
        <b/>
        <sz val="12"/>
        <color rgb="FF000000"/>
        <rFont val="한양중고딕"/>
        <family val="3"/>
        <charset val="129"/>
      </rPr>
      <t xml:space="preserve">
활동시간</t>
    </r>
    <phoneticPr fontId="1" type="noConversion"/>
  </si>
  <si>
    <t>주민교육 및 
문화증진</t>
    <phoneticPr fontId="1" type="noConversion"/>
  </si>
  <si>
    <t>주민건강 및 
복지증진</t>
    <phoneticPr fontId="1" type="noConversion"/>
  </si>
  <si>
    <t>생활환경 및 
마을환경개선</t>
    <phoneticPr fontId="1" type="noConversion"/>
  </si>
  <si>
    <t>수혜
인원</t>
    <phoneticPr fontId="1" type="noConversion"/>
  </si>
  <si>
    <t>총 
수혜마을</t>
    <phoneticPr fontId="1" type="noConversion"/>
  </si>
  <si>
    <t>※ 마을별, 일자별로 각각 입력</t>
    <phoneticPr fontId="1" type="noConversion"/>
  </si>
  <si>
    <t>※ 초록색 셀에는 계산식이 들어가 있음</t>
    <phoneticPr fontId="1" type="noConversion"/>
  </si>
  <si>
    <t>※ 셀의 추가의 경우 복사해서 붙여넣기</t>
    <phoneticPr fontId="1" type="noConversion"/>
  </si>
  <si>
    <t>경제활성화</t>
    <phoneticPr fontId="1" type="noConversion"/>
  </si>
  <si>
    <t>※ 재능나눔 활동시간은 실질적으로 재능나눔인이 재능나눔활동에 투입된 시간을 기재하며(수혜자 수혜시간 제외), 1일 최대 8시간 이내로 산정</t>
    <phoneticPr fontId="1" type="noConversion"/>
  </si>
  <si>
    <t xml:space="preserve"> - 활동시간: 준비시간, 식사시간포함 (이동시간은 포함할 수 없음)</t>
    <phoneticPr fontId="1" type="noConversion"/>
  </si>
  <si>
    <t>4. 사업추진계획</t>
    <phoneticPr fontId="1" type="noConversion"/>
  </si>
  <si>
    <t>5. 성과목표</t>
    <phoneticPr fontId="1" type="noConversion"/>
  </si>
  <si>
    <t xml:space="preserve"> 가. 성과목표 총괄표</t>
    <phoneticPr fontId="1" type="noConversion"/>
  </si>
  <si>
    <t>나. 분야별 성과목표</t>
    <phoneticPr fontId="1" type="noConversion"/>
  </si>
  <si>
    <t xml:space="preserve"> 다. 마을별 성과목표</t>
    <phoneticPr fontId="1" type="noConversion"/>
  </si>
  <si>
    <t>7. 소요예산</t>
    <phoneticPr fontId="1" type="noConversion"/>
  </si>
  <si>
    <t>금액</t>
    <phoneticPr fontId="1" type="noConversion"/>
  </si>
  <si>
    <t>세부산출내역</t>
    <phoneticPr fontId="1" type="noConversion"/>
  </si>
  <si>
    <t>비고</t>
    <phoneticPr fontId="1" type="noConversion"/>
  </si>
  <si>
    <t>(단위 : 원)</t>
    <phoneticPr fontId="1" type="noConversion"/>
  </si>
  <si>
    <t>합계</t>
    <phoneticPr fontId="1" type="noConversion"/>
  </si>
  <si>
    <t>재료비</t>
    <phoneticPr fontId="1" type="noConversion"/>
  </si>
  <si>
    <t>(이미용)</t>
    <phoneticPr fontId="1" type="noConversion"/>
  </si>
  <si>
    <t>(장수사진)</t>
    <phoneticPr fontId="1" type="noConversion"/>
  </si>
  <si>
    <t>홍보비</t>
    <phoneticPr fontId="1" type="noConversion"/>
  </si>
  <si>
    <t>교통비</t>
    <phoneticPr fontId="1" type="noConversion"/>
  </si>
  <si>
    <t>식사비</t>
    <phoneticPr fontId="1" type="noConversion"/>
  </si>
  <si>
    <t>숙박비</t>
    <phoneticPr fontId="1" type="noConversion"/>
  </si>
  <si>
    <t>보험료</t>
    <phoneticPr fontId="1" type="noConversion"/>
  </si>
  <si>
    <t>활동
횟수</t>
    <phoneticPr fontId="1" type="noConversion"/>
  </si>
  <si>
    <r>
      <t>총 
활동</t>
    </r>
    <r>
      <rPr>
        <b/>
        <sz val="12"/>
        <color rgb="FF000000"/>
        <rFont val="굴림"/>
        <family val="3"/>
        <charset val="129"/>
      </rPr>
      <t>횟</t>
    </r>
    <r>
      <rPr>
        <b/>
        <sz val="12"/>
        <color rgb="FF000000"/>
        <rFont val="한양중고딕"/>
        <family val="3"/>
        <charset val="129"/>
      </rPr>
      <t>수</t>
    </r>
    <phoneticPr fontId="1" type="noConversion"/>
  </si>
  <si>
    <r>
      <t>활동</t>
    </r>
    <r>
      <rPr>
        <b/>
        <sz val="12"/>
        <color rgb="FF000000"/>
        <rFont val="굴림"/>
        <family val="3"/>
        <charset val="129"/>
      </rPr>
      <t>횟</t>
    </r>
    <r>
      <rPr>
        <b/>
        <sz val="12"/>
        <color rgb="FF000000"/>
        <rFont val="한양중고딕"/>
        <family val="3"/>
        <charset val="129"/>
      </rPr>
      <t>수</t>
    </r>
    <phoneticPr fontId="1" type="noConversion"/>
  </si>
  <si>
    <t>※전체사업비의 20%를 초과할 수 없음</t>
    <phoneticPr fontId="1" type="noConversion"/>
  </si>
  <si>
    <t>※동일지역이동시 2인이상 동승이동원칙</t>
    <phoneticPr fontId="1" type="noConversion"/>
  </si>
  <si>
    <t>※1365회원가입에 따른 보험적용자 제외</t>
    <phoneticPr fontId="1" type="noConversion"/>
  </si>
  <si>
    <t>※비용이 들어가는 언론홍보 금지</t>
    <phoneticPr fontId="1" type="noConversion"/>
  </si>
  <si>
    <t>※전체사업비의 5% 이내 가능</t>
    <phoneticPr fontId="1" type="noConversion"/>
  </si>
  <si>
    <t>※소모성 재료비 구입만 가능</t>
    <phoneticPr fontId="1" type="noConversion"/>
  </si>
  <si>
    <t>※ 공동숙소를 활용하여 숙박비 절감 노력필요</t>
    <phoneticPr fontId="1" type="noConversion"/>
  </si>
  <si>
    <t>세목
(일반수용비)</t>
    <phoneticPr fontId="1" type="noConversion"/>
  </si>
  <si>
    <t>(%)
총액
대비</t>
    <phoneticPr fontId="1" type="noConversion"/>
  </si>
  <si>
    <r>
      <rPr>
        <sz val="11"/>
        <color theme="1"/>
        <rFont val="맑은 고딕"/>
        <family val="3"/>
        <charset val="129"/>
      </rPr>
      <t>●</t>
    </r>
    <r>
      <rPr>
        <sz val="14.3"/>
        <color theme="1"/>
        <rFont val="맑은 고딕"/>
        <family val="3"/>
        <charset val="129"/>
      </rPr>
      <t xml:space="preserve"> 한글파일 - 소요예산 편성기준 참고</t>
    </r>
    <phoneticPr fontId="1" type="noConversion"/>
  </si>
  <si>
    <t xml:space="preserve">단체명 : </t>
    <phoneticPr fontId="1" type="noConversion"/>
  </si>
  <si>
    <t>총
활동인원</t>
    <phoneticPr fontId="1" type="noConversion"/>
  </si>
  <si>
    <t>미용재료:200,000원×1식×2회
(염색약, 일회용장갑, ..)</t>
    <phoneticPr fontId="1" type="noConversion"/>
  </si>
  <si>
    <t>다과비</t>
    <phoneticPr fontId="1" type="noConversion"/>
  </si>
  <si>
    <t>※식사비+다과비(간식)=전체사업비의 20%를 초과할 수 없음</t>
    <phoneticPr fontId="1" type="noConversion"/>
  </si>
  <si>
    <t>운영비</t>
    <phoneticPr fontId="1" type="noConversion"/>
  </si>
  <si>
    <t>(회의비)</t>
    <phoneticPr fontId="1" type="noConversion"/>
  </si>
  <si>
    <t>이.미용, 장수 사진촬영</t>
    <phoneticPr fontId="1" type="noConversion"/>
  </si>
  <si>
    <t>(문화공연)</t>
    <phoneticPr fontId="1" type="noConversion"/>
  </si>
  <si>
    <t>임차료:200,000원×1식×10회
(음향기기,테이블,의자 등)</t>
    <phoneticPr fontId="1" type="noConversion"/>
  </si>
  <si>
    <t>(응급처치)</t>
    <phoneticPr fontId="1" type="noConversion"/>
  </si>
  <si>
    <t>비상구급약:100,000원×1식×50회
(핀셋, 탄력붕대, 거즈붕대, 밴드, 밴드, 에탄올)</t>
    <phoneticPr fontId="1" type="noConversion"/>
  </si>
  <si>
    <t>현수막: 50,000원×2장</t>
    <phoneticPr fontId="1" type="noConversion"/>
  </si>
  <si>
    <t>배너: 70,000원×1장</t>
    <phoneticPr fontId="1" type="noConversion"/>
  </si>
  <si>
    <t>유류비:10,000×3명×4회</t>
    <phoneticPr fontId="1" type="noConversion"/>
  </si>
  <si>
    <t>12,000원×11명×2식×4회</t>
    <phoneticPr fontId="1" type="noConversion"/>
  </si>
  <si>
    <t>5,000원×11명×4회</t>
    <phoneticPr fontId="1" type="noConversion"/>
  </si>
  <si>
    <t>70,000원(2인)×6객실×4회</t>
    <phoneticPr fontId="1" type="noConversion"/>
  </si>
  <si>
    <t>2,000원×11명×4회</t>
    <phoneticPr fontId="1" type="noConversion"/>
  </si>
  <si>
    <t>12,000원×11명×4회</t>
    <phoneticPr fontId="1" type="noConversion"/>
  </si>
  <si>
    <t>사진액자:20,000원×1식×50회</t>
    <phoneticPr fontId="1" type="noConversion"/>
  </si>
  <si>
    <t>(단체)</t>
    <phoneticPr fontId="1" type="noConversion"/>
  </si>
  <si>
    <t>※ 수혜자(주민)에게 식사,간식 지급 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</si>
</sst>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한양중고딕"/>
      <family val="3"/>
      <charset val="129"/>
    </font>
    <font>
      <b/>
      <sz val="12"/>
      <color rgb="FF000000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000000"/>
      <name val="한양중고딕"/>
      <family val="3"/>
      <charset val="129"/>
    </font>
    <font>
      <sz val="11"/>
      <color theme="1"/>
      <name val="맑은 고딕"/>
      <family val="3"/>
      <charset val="129"/>
    </font>
    <font>
      <sz val="14.3"/>
      <color theme="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12" fillId="0" borderId="0" xfId="0" applyFont="1">
      <alignment vertical="center"/>
    </xf>
    <xf numFmtId="0" fontId="12" fillId="0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1" fontId="0" fillId="0" borderId="1" xfId="1" applyFont="1" applyBorder="1">
      <alignment vertical="center"/>
    </xf>
    <xf numFmtId="0" fontId="0" fillId="4" borderId="1" xfId="0" applyFill="1" applyBorder="1" applyAlignment="1">
      <alignment horizontal="center" vertical="center" wrapText="1"/>
    </xf>
    <xf numFmtId="41" fontId="7" fillId="2" borderId="1" xfId="1" applyFont="1" applyFill="1" applyBorder="1">
      <alignment vertical="center"/>
    </xf>
    <xf numFmtId="9" fontId="7" fillId="2" borderId="1" xfId="2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0" fillId="0" borderId="0" xfId="0" applyAlignment="1">
      <alignment horizontal="right" vertical="center" wrapText="1"/>
    </xf>
    <xf numFmtId="0" fontId="7" fillId="5" borderId="1" xfId="0" applyFont="1" applyFill="1" applyBorder="1" applyAlignment="1">
      <alignment horizontal="center" vertical="center"/>
    </xf>
    <xf numFmtId="41" fontId="7" fillId="5" borderId="1" xfId="0" applyNumberFormat="1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14" fillId="0" borderId="0" xfId="0" applyFont="1" applyAlignment="1">
      <alignment vertical="center" wrapText="1"/>
    </xf>
    <xf numFmtId="41" fontId="7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1" fontId="13" fillId="2" borderId="2" xfId="1" applyFont="1" applyFill="1" applyBorder="1" applyAlignment="1">
      <alignment horizontal="center" vertical="center" wrapText="1"/>
    </xf>
    <xf numFmtId="41" fontId="13" fillId="2" borderId="3" xfId="1" applyFont="1" applyFill="1" applyBorder="1" applyAlignment="1">
      <alignment horizontal="left" vertical="center" wrapText="1"/>
    </xf>
    <xf numFmtId="41" fontId="13" fillId="2" borderId="3" xfId="1" applyFont="1" applyFill="1" applyBorder="1" applyAlignment="1">
      <alignment horizontal="center" vertical="center" wrapText="1"/>
    </xf>
    <xf numFmtId="41" fontId="13" fillId="0" borderId="2" xfId="1" applyFont="1" applyBorder="1" applyAlignment="1">
      <alignment horizontal="center" vertical="center" wrapText="1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308DE-A90B-4F72-AB0D-A18638FC2D99}">
  <dimension ref="A1:V44"/>
  <sheetViews>
    <sheetView topLeftCell="A4" workbookViewId="0">
      <selection activeCell="P16" sqref="P16"/>
    </sheetView>
  </sheetViews>
  <sheetFormatPr defaultRowHeight="16.5"/>
  <cols>
    <col min="1" max="1" width="12.75" customWidth="1"/>
    <col min="2" max="2" width="16.625" customWidth="1"/>
    <col min="3" max="3" width="6.5" customWidth="1"/>
    <col min="4" max="4" width="11" customWidth="1"/>
    <col min="5" max="6" width="9.25" customWidth="1"/>
    <col min="7" max="7" width="6.875" customWidth="1"/>
    <col min="8" max="8" width="10.75" customWidth="1"/>
    <col min="9" max="9" width="10.25" customWidth="1"/>
    <col min="10" max="10" width="7" customWidth="1"/>
    <col min="12" max="12" width="11.875" customWidth="1"/>
    <col min="13" max="13" width="10.5" customWidth="1"/>
    <col min="14" max="14" width="13" customWidth="1"/>
    <col min="15" max="15" width="11.75" customWidth="1"/>
    <col min="16" max="16" width="11.25" customWidth="1"/>
    <col min="17" max="17" width="11.5" customWidth="1"/>
  </cols>
  <sheetData>
    <row r="1" spans="1:22">
      <c r="A1" s="27" t="s">
        <v>41</v>
      </c>
      <c r="E1" s="30" t="s">
        <v>45</v>
      </c>
      <c r="F1" s="30"/>
    </row>
    <row r="2" spans="1:22">
      <c r="A2" s="28" t="s">
        <v>42</v>
      </c>
      <c r="E2" t="s">
        <v>46</v>
      </c>
    </row>
    <row r="3" spans="1:22">
      <c r="A3" s="28" t="s">
        <v>43</v>
      </c>
    </row>
    <row r="5" spans="1:22">
      <c r="A5" s="17" t="s">
        <v>47</v>
      </c>
    </row>
    <row r="6" spans="1:22">
      <c r="A6" s="17" t="s">
        <v>0</v>
      </c>
      <c r="D6" s="54" t="s">
        <v>79</v>
      </c>
      <c r="L6" s="17" t="s">
        <v>48</v>
      </c>
    </row>
    <row r="7" spans="1:22">
      <c r="L7" s="17" t="s">
        <v>49</v>
      </c>
    </row>
    <row r="8" spans="1:22" ht="34.5">
      <c r="A8" s="25" t="s">
        <v>7</v>
      </c>
      <c r="B8" s="25" t="s">
        <v>1</v>
      </c>
      <c r="C8" s="25" t="s">
        <v>28</v>
      </c>
      <c r="D8" s="25" t="s">
        <v>13</v>
      </c>
      <c r="E8" s="25" t="s">
        <v>14</v>
      </c>
      <c r="F8" s="25" t="s">
        <v>80</v>
      </c>
      <c r="G8" s="25" t="s">
        <v>66</v>
      </c>
      <c r="H8" s="25" t="s">
        <v>3</v>
      </c>
      <c r="I8" s="25" t="s">
        <v>4</v>
      </c>
      <c r="J8" s="25" t="s">
        <v>39</v>
      </c>
      <c r="L8" s="3" t="s">
        <v>15</v>
      </c>
      <c r="M8" s="3" t="s">
        <v>40</v>
      </c>
      <c r="N8" s="3" t="s">
        <v>29</v>
      </c>
      <c r="O8" s="3" t="s">
        <v>67</v>
      </c>
      <c r="P8" s="3" t="s">
        <v>4</v>
      </c>
      <c r="Q8" s="3" t="s">
        <v>30</v>
      </c>
    </row>
    <row r="9" spans="1:22" ht="23.25" customHeight="1">
      <c r="A9" s="26"/>
      <c r="B9" s="11" t="s">
        <v>5</v>
      </c>
      <c r="C9" s="11"/>
      <c r="D9" s="48">
        <f>G9</f>
        <v>9</v>
      </c>
      <c r="E9" s="22"/>
      <c r="F9" s="48">
        <f>SUM(F10:F45)</f>
        <v>57</v>
      </c>
      <c r="G9" s="22">
        <f>SUM(G10:G18)</f>
        <v>9</v>
      </c>
      <c r="H9" s="22"/>
      <c r="I9" s="22">
        <f>SUM(I10:I18)</f>
        <v>219</v>
      </c>
      <c r="J9" s="22">
        <f>SUM(J10:J18)</f>
        <v>650</v>
      </c>
      <c r="L9" s="3" t="s">
        <v>16</v>
      </c>
      <c r="M9" s="50">
        <f>D9</f>
        <v>9</v>
      </c>
      <c r="N9" s="51">
        <f>F9</f>
        <v>57</v>
      </c>
      <c r="O9" s="52">
        <f>G9</f>
        <v>9</v>
      </c>
      <c r="P9" s="52">
        <f>I9</f>
        <v>219</v>
      </c>
      <c r="Q9" s="52">
        <f>J9</f>
        <v>650</v>
      </c>
    </row>
    <row r="10" spans="1:22" ht="33">
      <c r="A10" s="24" t="s">
        <v>37</v>
      </c>
      <c r="B10" s="56" t="s">
        <v>86</v>
      </c>
      <c r="C10" s="12">
        <v>45752</v>
      </c>
      <c r="D10" s="11" t="s">
        <v>10</v>
      </c>
      <c r="E10" s="14">
        <v>3</v>
      </c>
      <c r="F10" s="22">
        <f t="shared" ref="F10:F18" si="0">E10*G10</f>
        <v>3</v>
      </c>
      <c r="G10" s="11">
        <v>1</v>
      </c>
      <c r="H10" s="11">
        <v>5</v>
      </c>
      <c r="I10" s="13">
        <f t="shared" ref="I10:I18" si="1">E10*G10*H10</f>
        <v>15</v>
      </c>
      <c r="J10" s="11">
        <v>30</v>
      </c>
    </row>
    <row r="11" spans="1:22" ht="33">
      <c r="A11" s="23" t="s">
        <v>38</v>
      </c>
      <c r="B11" s="14" t="s">
        <v>9</v>
      </c>
      <c r="C11" s="15">
        <v>45752</v>
      </c>
      <c r="D11" s="14" t="s">
        <v>10</v>
      </c>
      <c r="E11" s="14">
        <v>11</v>
      </c>
      <c r="F11" s="49">
        <f t="shared" si="0"/>
        <v>11</v>
      </c>
      <c r="G11" s="14">
        <v>1</v>
      </c>
      <c r="H11" s="14">
        <v>3</v>
      </c>
      <c r="I11" s="16">
        <f t="shared" si="1"/>
        <v>33</v>
      </c>
      <c r="J11" s="14">
        <v>150</v>
      </c>
      <c r="L11" s="17" t="s">
        <v>50</v>
      </c>
    </row>
    <row r="12" spans="1:22" ht="33">
      <c r="A12" s="23" t="s">
        <v>36</v>
      </c>
      <c r="B12" s="14" t="s">
        <v>6</v>
      </c>
      <c r="C12" s="15">
        <v>45752</v>
      </c>
      <c r="D12" s="14" t="s">
        <v>10</v>
      </c>
      <c r="E12" s="14">
        <v>5</v>
      </c>
      <c r="F12" s="49">
        <f t="shared" si="0"/>
        <v>5</v>
      </c>
      <c r="G12" s="14">
        <v>1</v>
      </c>
      <c r="H12" s="14">
        <v>5</v>
      </c>
      <c r="I12" s="16">
        <f t="shared" si="1"/>
        <v>25</v>
      </c>
      <c r="J12" s="14">
        <v>30</v>
      </c>
      <c r="L12" s="6" t="s">
        <v>15</v>
      </c>
      <c r="M12" s="6" t="s">
        <v>17</v>
      </c>
      <c r="N12" s="9" t="s">
        <v>31</v>
      </c>
      <c r="O12" s="57" t="s">
        <v>20</v>
      </c>
      <c r="P12" s="58"/>
      <c r="Q12" s="58"/>
      <c r="R12" s="58"/>
      <c r="S12" s="58"/>
      <c r="T12" s="58"/>
      <c r="U12" s="58"/>
      <c r="V12" s="59"/>
    </row>
    <row r="13" spans="1:22" ht="33" customHeight="1">
      <c r="A13" s="24" t="s">
        <v>37</v>
      </c>
      <c r="B13" s="56" t="s">
        <v>86</v>
      </c>
      <c r="C13" s="12">
        <v>45813</v>
      </c>
      <c r="D13" s="11" t="s">
        <v>11</v>
      </c>
      <c r="E13" s="14">
        <v>3</v>
      </c>
      <c r="F13" s="22">
        <f t="shared" si="0"/>
        <v>3</v>
      </c>
      <c r="G13" s="11">
        <v>1</v>
      </c>
      <c r="H13" s="11">
        <v>5</v>
      </c>
      <c r="I13" s="13">
        <f t="shared" si="1"/>
        <v>15</v>
      </c>
      <c r="J13" s="11">
        <v>30</v>
      </c>
      <c r="L13" s="7"/>
      <c r="M13" s="7" t="s">
        <v>18</v>
      </c>
      <c r="N13" s="10" t="s">
        <v>32</v>
      </c>
      <c r="O13" s="60" t="s">
        <v>21</v>
      </c>
      <c r="P13" s="61"/>
      <c r="Q13" s="60" t="s">
        <v>22</v>
      </c>
      <c r="R13" s="61"/>
      <c r="S13" s="60" t="s">
        <v>8</v>
      </c>
      <c r="T13" s="61"/>
      <c r="U13" s="60" t="s">
        <v>24</v>
      </c>
      <c r="V13" s="61"/>
    </row>
    <row r="14" spans="1:22" ht="33" customHeight="1">
      <c r="A14" s="23" t="s">
        <v>38</v>
      </c>
      <c r="B14" s="14" t="s">
        <v>9</v>
      </c>
      <c r="C14" s="15">
        <v>45813</v>
      </c>
      <c r="D14" s="14" t="s">
        <v>11</v>
      </c>
      <c r="E14" s="14">
        <v>11</v>
      </c>
      <c r="F14" s="49">
        <f t="shared" si="0"/>
        <v>11</v>
      </c>
      <c r="G14" s="14">
        <v>1</v>
      </c>
      <c r="H14" s="14">
        <v>3</v>
      </c>
      <c r="I14" s="16">
        <f t="shared" si="1"/>
        <v>33</v>
      </c>
      <c r="J14" s="14">
        <v>200</v>
      </c>
      <c r="L14" s="7"/>
      <c r="M14" s="7" t="s">
        <v>19</v>
      </c>
      <c r="N14" s="10" t="s">
        <v>33</v>
      </c>
      <c r="O14" s="62" t="s">
        <v>44</v>
      </c>
      <c r="P14" s="63"/>
      <c r="Q14" s="62" t="s">
        <v>23</v>
      </c>
      <c r="R14" s="63"/>
      <c r="S14" s="62"/>
      <c r="T14" s="63"/>
      <c r="U14" s="62" t="s">
        <v>25</v>
      </c>
      <c r="V14" s="63"/>
    </row>
    <row r="15" spans="1:22" ht="33">
      <c r="A15" s="23" t="s">
        <v>36</v>
      </c>
      <c r="B15" s="14" t="s">
        <v>6</v>
      </c>
      <c r="C15" s="15">
        <v>45813</v>
      </c>
      <c r="D15" s="14" t="s">
        <v>11</v>
      </c>
      <c r="E15" s="14">
        <v>5</v>
      </c>
      <c r="F15" s="49">
        <f t="shared" si="0"/>
        <v>5</v>
      </c>
      <c r="G15" s="14">
        <v>1</v>
      </c>
      <c r="H15" s="14">
        <v>5</v>
      </c>
      <c r="I15" s="16">
        <f t="shared" si="1"/>
        <v>25</v>
      </c>
      <c r="J15" s="14">
        <v>30</v>
      </c>
      <c r="L15" s="8"/>
      <c r="M15" s="4"/>
      <c r="N15" s="4"/>
      <c r="O15" s="3" t="s">
        <v>19</v>
      </c>
      <c r="P15" s="3" t="s">
        <v>26</v>
      </c>
      <c r="Q15" s="3" t="s">
        <v>19</v>
      </c>
      <c r="R15" s="3" t="s">
        <v>26</v>
      </c>
      <c r="S15" s="3" t="s">
        <v>19</v>
      </c>
      <c r="T15" s="3" t="s">
        <v>26</v>
      </c>
      <c r="U15" s="3" t="s">
        <v>19</v>
      </c>
      <c r="V15" s="3" t="s">
        <v>26</v>
      </c>
    </row>
    <row r="16" spans="1:22" ht="33">
      <c r="A16" s="24" t="s">
        <v>37</v>
      </c>
      <c r="B16" s="56" t="s">
        <v>86</v>
      </c>
      <c r="C16" s="12">
        <v>45874</v>
      </c>
      <c r="D16" s="11" t="s">
        <v>12</v>
      </c>
      <c r="E16" s="14">
        <v>3</v>
      </c>
      <c r="F16" s="22">
        <f t="shared" si="0"/>
        <v>3</v>
      </c>
      <c r="G16" s="11">
        <v>1</v>
      </c>
      <c r="H16" s="11">
        <v>5</v>
      </c>
      <c r="I16" s="13">
        <f t="shared" si="1"/>
        <v>15</v>
      </c>
      <c r="J16" s="11">
        <v>30</v>
      </c>
      <c r="L16" s="5" t="s">
        <v>27</v>
      </c>
      <c r="M16" s="50">
        <f>O16+Q16+S16+U16</f>
        <v>219</v>
      </c>
      <c r="N16" s="50">
        <f>P16+R16+T16+V16</f>
        <v>650</v>
      </c>
      <c r="O16" s="53">
        <v>0</v>
      </c>
      <c r="P16" s="53">
        <v>0</v>
      </c>
      <c r="Q16" s="53">
        <f>SUM(I10+I13+I16)</f>
        <v>45</v>
      </c>
      <c r="R16" s="53">
        <f>SUM(J10+J13+J16)</f>
        <v>90</v>
      </c>
      <c r="S16" s="53">
        <f>I11+I14+I17</f>
        <v>99</v>
      </c>
      <c r="T16" s="53">
        <f>J11+J14+J17</f>
        <v>470</v>
      </c>
      <c r="U16" s="53">
        <f>I12+I15+I18</f>
        <v>75</v>
      </c>
      <c r="V16" s="53">
        <f>J12+J15+J18</f>
        <v>90</v>
      </c>
    </row>
    <row r="17" spans="1:17" ht="33">
      <c r="A17" s="23" t="s">
        <v>38</v>
      </c>
      <c r="B17" s="14" t="s">
        <v>9</v>
      </c>
      <c r="C17" s="15">
        <v>45874</v>
      </c>
      <c r="D17" s="14" t="s">
        <v>12</v>
      </c>
      <c r="E17" s="14">
        <v>11</v>
      </c>
      <c r="F17" s="49">
        <f t="shared" si="0"/>
        <v>11</v>
      </c>
      <c r="G17" s="14">
        <v>1</v>
      </c>
      <c r="H17" s="14">
        <v>3</v>
      </c>
      <c r="I17" s="16">
        <f t="shared" si="1"/>
        <v>33</v>
      </c>
      <c r="J17" s="14">
        <v>120</v>
      </c>
    </row>
    <row r="18" spans="1:17" ht="33">
      <c r="A18" s="23" t="s">
        <v>36</v>
      </c>
      <c r="B18" s="14" t="s">
        <v>6</v>
      </c>
      <c r="C18" s="15">
        <v>45874</v>
      </c>
      <c r="D18" s="14" t="s">
        <v>12</v>
      </c>
      <c r="E18" s="14">
        <v>5</v>
      </c>
      <c r="F18" s="49">
        <f t="shared" si="0"/>
        <v>5</v>
      </c>
      <c r="G18" s="14">
        <v>1</v>
      </c>
      <c r="H18" s="14">
        <v>5</v>
      </c>
      <c r="I18" s="16">
        <f t="shared" si="1"/>
        <v>25</v>
      </c>
      <c r="J18" s="14">
        <v>30</v>
      </c>
      <c r="L18" s="17" t="s">
        <v>51</v>
      </c>
    </row>
    <row r="19" spans="1:17" ht="28.5">
      <c r="L19" s="3" t="s">
        <v>13</v>
      </c>
      <c r="M19" s="3" t="s">
        <v>34</v>
      </c>
      <c r="N19" s="3" t="s">
        <v>68</v>
      </c>
      <c r="O19" s="3" t="s">
        <v>3</v>
      </c>
      <c r="P19" s="3" t="s">
        <v>35</v>
      </c>
      <c r="Q19" s="5" t="s">
        <v>2</v>
      </c>
    </row>
    <row r="20" spans="1:17" ht="17.25">
      <c r="L20" s="21" t="s">
        <v>5</v>
      </c>
      <c r="M20" s="29">
        <f>SUM(M21:M23)</f>
        <v>57</v>
      </c>
      <c r="N20" s="29">
        <f>SUM(N21:N23)</f>
        <v>9</v>
      </c>
      <c r="O20" s="29"/>
      <c r="P20" s="29">
        <f>SUM(P21:P23)</f>
        <v>219</v>
      </c>
      <c r="Q20" s="29">
        <f>SUM(Q21:Q23)</f>
        <v>650</v>
      </c>
    </row>
    <row r="21" spans="1:17">
      <c r="L21" s="20" t="str">
        <f>D12</f>
        <v>개나리마을</v>
      </c>
      <c r="M21" s="20">
        <f>F12+F10+F11</f>
        <v>19</v>
      </c>
      <c r="N21" s="20">
        <f>G12+G10+G11</f>
        <v>3</v>
      </c>
      <c r="O21" s="20">
        <f>H12+H10+H11</f>
        <v>13</v>
      </c>
      <c r="P21" s="20">
        <f>I12+I10+I11</f>
        <v>73</v>
      </c>
      <c r="Q21" s="20">
        <f>J12+J10+J11</f>
        <v>210</v>
      </c>
    </row>
    <row r="22" spans="1:17">
      <c r="L22" s="20" t="str">
        <f>D15</f>
        <v>장미마을</v>
      </c>
      <c r="M22" s="20">
        <f>F15+F13+F14</f>
        <v>19</v>
      </c>
      <c r="N22" s="20">
        <f>G15+G13+G14</f>
        <v>3</v>
      </c>
      <c r="O22" s="20">
        <f>H15+H13+H14</f>
        <v>13</v>
      </c>
      <c r="P22" s="20">
        <f>I15+I13+I14</f>
        <v>73</v>
      </c>
      <c r="Q22" s="20">
        <f>J15+J13+J14</f>
        <v>260</v>
      </c>
    </row>
    <row r="23" spans="1:17">
      <c r="L23" s="20" t="str">
        <f>D18</f>
        <v>국화마을</v>
      </c>
      <c r="M23" s="20">
        <f>F18+F16+F17</f>
        <v>19</v>
      </c>
      <c r="N23" s="20">
        <f>G18+G16+G17</f>
        <v>3</v>
      </c>
      <c r="O23" s="20">
        <f>H18+H16+H17</f>
        <v>13</v>
      </c>
      <c r="P23" s="20">
        <f>I18+I16+I17</f>
        <v>73</v>
      </c>
      <c r="Q23" s="20">
        <f>J18+J16+J17</f>
        <v>180</v>
      </c>
    </row>
    <row r="32" spans="1:17" ht="26.25" customHeight="1"/>
    <row r="39" ht="31.5" customHeight="1"/>
    <row r="44" ht="24" customHeight="1"/>
  </sheetData>
  <mergeCells count="8">
    <mergeCell ref="O12:V12"/>
    <mergeCell ref="O13:P13"/>
    <mergeCell ref="O14:P14"/>
    <mergeCell ref="Q13:R13"/>
    <mergeCell ref="Q14:R14"/>
    <mergeCell ref="S13:T14"/>
    <mergeCell ref="U13:V13"/>
    <mergeCell ref="U14:V14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30525-2730-46CE-81C8-5F24AA0EFBFA}">
  <dimension ref="A2:F26"/>
  <sheetViews>
    <sheetView tabSelected="1" topLeftCell="A10" zoomScale="130" zoomScaleNormal="130" workbookViewId="0">
      <selection activeCell="F19" sqref="F19"/>
    </sheetView>
  </sheetViews>
  <sheetFormatPr defaultRowHeight="16.5"/>
  <cols>
    <col min="1" max="1" width="12.25" customWidth="1"/>
    <col min="2" max="2" width="12.875" customWidth="1"/>
    <col min="3" max="3" width="5.875" customWidth="1"/>
    <col min="4" max="4" width="32.875" customWidth="1"/>
    <col min="5" max="5" width="22.125" customWidth="1"/>
    <col min="6" max="6" width="30.75" style="18" customWidth="1"/>
  </cols>
  <sheetData>
    <row r="2" spans="1:6" ht="40.5">
      <c r="A2" s="17" t="s">
        <v>52</v>
      </c>
      <c r="B2" t="s">
        <v>100</v>
      </c>
      <c r="D2" s="55" t="s">
        <v>79</v>
      </c>
      <c r="F2" s="47" t="s">
        <v>78</v>
      </c>
    </row>
    <row r="3" spans="1:6">
      <c r="F3" s="38" t="s">
        <v>56</v>
      </c>
    </row>
    <row r="4" spans="1:6" s="19" customFormat="1" ht="49.5">
      <c r="A4" s="34" t="s">
        <v>76</v>
      </c>
      <c r="B4" s="31" t="s">
        <v>53</v>
      </c>
      <c r="C4" s="34" t="s">
        <v>77</v>
      </c>
      <c r="D4" s="31" t="s">
        <v>54</v>
      </c>
      <c r="F4" s="34" t="s">
        <v>55</v>
      </c>
    </row>
    <row r="5" spans="1:6" s="17" customFormat="1" ht="28.5" customHeight="1">
      <c r="A5" s="39" t="s">
        <v>57</v>
      </c>
      <c r="B5" s="40">
        <f>B6+B11+B14+B16+B18+B20+B22+B24</f>
        <v>12262000</v>
      </c>
      <c r="C5" s="41"/>
      <c r="D5" s="41"/>
      <c r="E5" s="19"/>
      <c r="F5" s="42"/>
    </row>
    <row r="6" spans="1:6" s="17" customFormat="1">
      <c r="A6" s="22" t="s">
        <v>58</v>
      </c>
      <c r="B6" s="35">
        <f>SUM(B7:B10)</f>
        <v>8400000</v>
      </c>
      <c r="C6" s="36">
        <f>B6/$B$5</f>
        <v>0.68504322296525855</v>
      </c>
      <c r="D6" s="13"/>
      <c r="E6" s="19"/>
      <c r="F6" s="37" t="s">
        <v>74</v>
      </c>
    </row>
    <row r="7" spans="1:6" ht="49.5">
      <c r="A7" s="1" t="s">
        <v>89</v>
      </c>
      <c r="B7" s="33">
        <f>100000*1*50</f>
        <v>5000000</v>
      </c>
      <c r="C7" s="2"/>
      <c r="D7" s="32" t="s">
        <v>90</v>
      </c>
      <c r="E7" s="19"/>
      <c r="F7" s="32"/>
    </row>
    <row r="8" spans="1:6">
      <c r="A8" s="1" t="s">
        <v>60</v>
      </c>
      <c r="B8" s="33">
        <f>20000*1*50</f>
        <v>1000000</v>
      </c>
      <c r="C8" s="2"/>
      <c r="D8" s="46" t="s">
        <v>99</v>
      </c>
      <c r="E8" s="19"/>
      <c r="F8" s="32"/>
    </row>
    <row r="9" spans="1:6" ht="33">
      <c r="A9" s="1" t="s">
        <v>87</v>
      </c>
      <c r="B9" s="33">
        <f>200000*1*10</f>
        <v>2000000</v>
      </c>
      <c r="C9" s="2"/>
      <c r="D9" s="45" t="s">
        <v>88</v>
      </c>
      <c r="E9" s="19"/>
      <c r="F9" s="32"/>
    </row>
    <row r="10" spans="1:6" ht="33">
      <c r="A10" s="1" t="s">
        <v>59</v>
      </c>
      <c r="B10" s="33">
        <f>200000*1*2</f>
        <v>400000</v>
      </c>
      <c r="C10" s="2"/>
      <c r="D10" s="45" t="s">
        <v>81</v>
      </c>
      <c r="E10" s="19"/>
      <c r="F10" s="32"/>
    </row>
    <row r="11" spans="1:6" s="17" customFormat="1">
      <c r="A11" s="22" t="s">
        <v>61</v>
      </c>
      <c r="B11" s="35">
        <f>SUM(B12:B13)</f>
        <v>170000</v>
      </c>
      <c r="C11" s="36">
        <f>B11/$B$5</f>
        <v>1.3863969988582614E-2</v>
      </c>
      <c r="D11" s="13"/>
      <c r="E11" s="19"/>
      <c r="F11" s="37" t="s">
        <v>72</v>
      </c>
    </row>
    <row r="12" spans="1:6">
      <c r="A12" s="2"/>
      <c r="B12" s="33">
        <f>50000*2</f>
        <v>100000</v>
      </c>
      <c r="C12" s="2"/>
      <c r="D12" s="2" t="s">
        <v>91</v>
      </c>
      <c r="E12" s="19"/>
      <c r="F12" s="32"/>
    </row>
    <row r="13" spans="1:6">
      <c r="A13" s="2"/>
      <c r="B13" s="33">
        <f>70000*1</f>
        <v>70000</v>
      </c>
      <c r="C13" s="2"/>
      <c r="D13" s="2" t="s">
        <v>92</v>
      </c>
      <c r="E13" s="19"/>
      <c r="F13" s="32"/>
    </row>
    <row r="14" spans="1:6" s="17" customFormat="1" ht="33">
      <c r="A14" s="22" t="s">
        <v>62</v>
      </c>
      <c r="B14" s="35">
        <f>SUM(B15:B15)</f>
        <v>120000</v>
      </c>
      <c r="C14" s="36">
        <f>B14/$B$5</f>
        <v>9.7863317566465498E-3</v>
      </c>
      <c r="D14" s="13"/>
      <c r="E14" s="19"/>
      <c r="F14" s="43" t="s">
        <v>69</v>
      </c>
    </row>
    <row r="15" spans="1:6" ht="33">
      <c r="A15" s="2"/>
      <c r="B15" s="33">
        <f>10000*3*4</f>
        <v>120000</v>
      </c>
      <c r="C15" s="2"/>
      <c r="D15" s="2" t="s">
        <v>93</v>
      </c>
      <c r="E15" s="19"/>
      <c r="F15" s="32" t="s">
        <v>70</v>
      </c>
    </row>
    <row r="16" spans="1:6" s="17" customFormat="1">
      <c r="A16" s="22" t="s">
        <v>63</v>
      </c>
      <c r="B16" s="35">
        <f>SUM(B17:B17)</f>
        <v>1056000</v>
      </c>
      <c r="C16" s="36">
        <f>B16/$B$5</f>
        <v>8.6119719458489646E-2</v>
      </c>
      <c r="D16" s="13"/>
      <c r="E16" s="19"/>
      <c r="F16" s="37"/>
    </row>
    <row r="17" spans="1:6" ht="33">
      <c r="A17" s="2"/>
      <c r="B17" s="33">
        <f>12000*11*2*4</f>
        <v>1056000</v>
      </c>
      <c r="C17" s="2"/>
      <c r="D17" s="2" t="s">
        <v>94</v>
      </c>
      <c r="E17" s="19"/>
      <c r="F17" s="44" t="s">
        <v>83</v>
      </c>
    </row>
    <row r="18" spans="1:6" s="17" customFormat="1" ht="33">
      <c r="A18" s="22" t="s">
        <v>82</v>
      </c>
      <c r="B18" s="35">
        <f>SUM(B19:B19)</f>
        <v>220000</v>
      </c>
      <c r="C18" s="36">
        <f>B18/$B$5</f>
        <v>1.7941608220518674E-2</v>
      </c>
      <c r="D18" s="13"/>
      <c r="E18" s="19"/>
      <c r="F18" s="37" t="s">
        <v>101</v>
      </c>
    </row>
    <row r="19" spans="1:6">
      <c r="A19" s="2"/>
      <c r="B19" s="33">
        <f>5000*11*4</f>
        <v>220000</v>
      </c>
      <c r="C19" s="2"/>
      <c r="D19" s="2" t="s">
        <v>95</v>
      </c>
      <c r="E19" s="19"/>
      <c r="F19" s="32"/>
    </row>
    <row r="20" spans="1:6" s="17" customFormat="1">
      <c r="A20" s="22" t="s">
        <v>64</v>
      </c>
      <c r="B20" s="35">
        <f>SUM(B21:B21)</f>
        <v>1680000</v>
      </c>
      <c r="C20" s="36">
        <f>B20/$B$5</f>
        <v>0.1370086445930517</v>
      </c>
      <c r="D20" s="13"/>
      <c r="E20" s="19"/>
      <c r="F20" s="37"/>
    </row>
    <row r="21" spans="1:6" ht="33">
      <c r="A21" s="2"/>
      <c r="B21" s="33">
        <f>70000*6*4</f>
        <v>1680000</v>
      </c>
      <c r="C21" s="2"/>
      <c r="D21" s="2" t="s">
        <v>96</v>
      </c>
      <c r="E21" s="19"/>
      <c r="F21" s="32" t="s">
        <v>75</v>
      </c>
    </row>
    <row r="22" spans="1:6" s="17" customFormat="1" ht="33">
      <c r="A22" s="22" t="s">
        <v>65</v>
      </c>
      <c r="B22" s="35">
        <f>SUM(B23:B23)</f>
        <v>88000</v>
      </c>
      <c r="C22" s="36">
        <f>B22/$B$5</f>
        <v>7.17664328820747E-3</v>
      </c>
      <c r="D22" s="13"/>
      <c r="E22" s="19"/>
      <c r="F22" s="37" t="s">
        <v>71</v>
      </c>
    </row>
    <row r="23" spans="1:6">
      <c r="A23" s="2"/>
      <c r="B23" s="33">
        <f>2000*11*4</f>
        <v>88000</v>
      </c>
      <c r="C23" s="2"/>
      <c r="D23" s="2" t="s">
        <v>97</v>
      </c>
      <c r="E23" s="19"/>
      <c r="F23" s="32"/>
    </row>
    <row r="24" spans="1:6" s="17" customFormat="1">
      <c r="A24" s="22" t="s">
        <v>84</v>
      </c>
      <c r="B24" s="35">
        <f>SUM(B25:B25)</f>
        <v>528000</v>
      </c>
      <c r="C24" s="36">
        <f>B24/$B$5</f>
        <v>4.3059859729244823E-2</v>
      </c>
      <c r="D24" s="13"/>
      <c r="E24" s="19"/>
      <c r="F24" s="43" t="s">
        <v>73</v>
      </c>
    </row>
    <row r="25" spans="1:6">
      <c r="A25" s="1" t="s">
        <v>85</v>
      </c>
      <c r="B25" s="33">
        <f>12000*11*4</f>
        <v>528000</v>
      </c>
      <c r="C25" s="2"/>
      <c r="D25" s="2" t="s">
        <v>98</v>
      </c>
      <c r="E25" s="19"/>
      <c r="F25" s="32"/>
    </row>
    <row r="26" spans="1:6">
      <c r="E26" s="19"/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사업수행방법</vt:lpstr>
      <vt:lpstr>소요예산(단체)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</dc:creator>
  <cp:lastModifiedBy>EKR</cp:lastModifiedBy>
  <dcterms:created xsi:type="dcterms:W3CDTF">2025-02-06T07:51:55Z</dcterms:created>
  <dcterms:modified xsi:type="dcterms:W3CDTF">2025-09-30T06:52:19Z</dcterms:modified>
</cp:coreProperties>
</file>